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'COPARTICIPACION'!$A$2:$D$20</definedName>
    <definedName name="_xlnm.Print_Area" localSheetId="3">'EAI'!$A$2:$F$98</definedName>
    <definedName name="_xlnm.Print_Area" localSheetId="1">'EROGACIONES'!$A$1:$E$66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<sst xmlns="http://schemas.openxmlformats.org/spreadsheetml/2006/main" count="385" uniqueCount="236">
  <si>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</si>
  <si>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</si>
  <si>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</si>
  <si>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</si>
  <si>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</si>
  <si>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</si>
  <si>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</si>
  <si>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</si>
  <si>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</si>
  <si>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</si>
  <si>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</si>
  <si>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</si>
  <si>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</si>
  <si>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</si>
  <si>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</si>
  <si>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</si>
  <si>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</si>
  <si>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</si>
  <si>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</si>
  <si>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</si>
  <si>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</si>
  <si>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</si>
  <si>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</si>
  <si>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</si>
  <si>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</si>
  <si>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</si>
  <si>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</si>
  <si>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</si>
  <si>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</si>
  <si>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</si>
  <si>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</si>
  <si>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</si>
  <si>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</si>
  <si>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</si>
  <si>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</si>
  <si>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</si>
  <si>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</si>
  <si>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</si>
  <si>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</si>
  <si>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</si>
  <si>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</si>
  <si>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</si>
  <si>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</si>
  <si>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</si>
  <si>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</si>
  <si>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</si>
  <si>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</si>
  <si>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</si>
  <si>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</si>
  <si>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</si>
  <si>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</si>
  <si>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</si>
  <si>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</si>
  <si>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</si>
  <si>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</si>
  <si>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</si>
  <si>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</si>
  <si>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</si>
  <si>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</si>
  <si>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</si>
  <si>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</si>
  <si>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</si>
  <si>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</si>
  <si>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</si>
  <si>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</si>
  <si>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</si>
  <si>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</si>
  <si>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</si>
  <si>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</si>
  <si>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</si>
  <si>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</si>
  <si>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</si>
  <si>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</si>
  <si>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</si>
  <si>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</si>
  <si>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</si>
  <si>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</si>
  <si>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</si>
  <si>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</si>
  <si>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</si>
  <si>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</si>
  <si>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</si>
  <si>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</si>
  <si>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</si>
  <si>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</si>
  <si>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</si>
  <si>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</si>
  <si>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</si>
  <si>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</si>
  <si>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</si>
  <si>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</si>
  <si>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</si>
  <si>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</si>
  <si>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</si>
  <si>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</si>
  <si>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</si>
  <si>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</si>
  <si>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</si>
  <si>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</si>
  <si>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</si>
  <si>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</si>
  <si>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</si>
  <si>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</si>
  <si>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</si>
  <si>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</si>
  <si>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</si>
  <si>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</si>
  <si>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</si>
  <si>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</si>
  <si>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</si>
  <si>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</si>
  <si>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</si>
  <si>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</si>
  <si>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</si>
  <si>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</si>
  <si>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</si>
  <si>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</si>
  <si>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</si>
  <si>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</si>
  <si>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</si>
  <si>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</si>
  <si>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</si>
  <si>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</si>
  <si>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</si>
  <si>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</si>
  <si>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</si>
  <si>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</si>
  <si>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</si>
  <si>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</si>
  <si>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</si>
  <si>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</si>
  <si>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</si>
  <si>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</si>
  <si>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</si>
  <si>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</si>
  <si>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</si>
  <si>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</si>
  <si>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</si>
  <si>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</si>
  <si>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</si>
  <si>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</si>
  <si>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</si>
  <si>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</si>
  <si>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</si>
  <si>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</si>
  <si>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</si>
  <si>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</si>
  <si>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</si>
  <si>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</si>
  <si>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</si>
  <si>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</si>
  <si>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</si>
  <si>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</si>
  <si>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</si>
  <si>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</si>
  <si>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</si>
  <si>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</si>
  <si>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</si>
  <si>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</si>
  <si>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</si>
  <si>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</si>
  <si>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</si>
  <si>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</si>
  <si>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</si>
  <si>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</si>
  <si>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</si>
  <si>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</si>
  <si>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</si>
  <si>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</si>
  <si>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</si>
  <si>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</si>
  <si>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</si>
  <si>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</si>
  <si>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</si>
  <si>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</si>
  <si>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</si>
  <si>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</si>
  <si>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</si>
  <si>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</si>
  <si>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</si>
  <si>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</si>
  <si>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</si>
  <si>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</si>
  <si>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</si>
  <si>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</si>
  <si>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</si>
  <si>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</si>
  <si>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</si>
  <si>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</si>
  <si>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</si>
  <si>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</si>
  <si>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</si>
  <si>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</si>
  <si>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</si>
  <si>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</si>
  <si>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</si>
  <si>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</si>
  <si>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</si>
  <si>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</si>
  <si>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</si>
  <si>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</si>
  <si>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</si>
  <si>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</si>
  <si>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</si>
  <si>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</si>
  <si>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</si>
  <si>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</si>
  <si>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</si>
  <si>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</si>
  <si>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</si>
  <si>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</si>
  <si>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</si>
  <si>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</si>
  <si>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</si>
  <si>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</si>
  <si>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JULIO DE 2016</t>
  </si>
  <si>
    <t>(2)Corresponde a la ejecución del mes de Julio de 2015.</t>
  </si>
  <si>
    <t>(3)Corresponde a la ejecución presupuestaria del mes de Julio  de 2016</t>
  </si>
  <si>
    <t>(4)Corresponde a la ejecución del mes de Julio de 2015</t>
  </si>
  <si>
    <t>(5)Corresponde a la ejecución presupuestaria del mes de Julio de 2016</t>
  </si>
  <si>
    <t>I.B) DATOS ACUMULADOS AL MES DE JULIO DE 2016</t>
  </si>
  <si>
    <t>(2)Corresponde a la ejecución acumulada al mes de Julio de 2015.</t>
  </si>
  <si>
    <t>(3)Corresponde a la ejecución presupuestaria acumulada al mes de Julio  de 2016</t>
  </si>
  <si>
    <t>(4)Corresponde a la ejecución acumulada al mes de Julio de 2015</t>
  </si>
  <si>
    <t>(5)Corresponde a la ejecución presupuestaria acumulada al mes de Julio de 2016</t>
  </si>
  <si>
    <t>II-A) DATOS DEL MES DE JULIO DE 2016</t>
  </si>
  <si>
    <t>(2) Ejecución presupuestaria del mes de Julio 2016 (Incluye déficit de la Caja de Jubilaciones y Pens.)</t>
  </si>
  <si>
    <t>(3) Cifras de la ejecución presupuestaria del mes de Julio de 2015</t>
  </si>
  <si>
    <t>(2) Ejecución presupuestaria del mes de Julio 2016.(Incluye déficit de la Caja de Jubilaciones y Pens.)</t>
  </si>
  <si>
    <t>(3) Cifras de la ejecución presupuestaria del mes de Julio de 2015.</t>
  </si>
  <si>
    <t>II-B) DATOS ACUMULADOS AL MES DE JULIO DE 2016</t>
  </si>
  <si>
    <t>(2) Ejecución presupuestaria acumulada al mes de Julio 2016 (Incluye déficit de la Caja de Jubilaciones y Pens.)</t>
  </si>
  <si>
    <t>(3) Cifras de la ejecución presupuestaria acumulada al mes de Julio de 2015.</t>
  </si>
  <si>
    <t>(1) Corresponde a la ejecución acumulada al mes de Julio de 2016.</t>
  </si>
  <si>
    <t>(2) Cifras de ejecución acumulada al mes de Julio de 2015.</t>
  </si>
  <si>
    <t>Ejecución presupuestaria acumulada al mes de Julio 2016.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</si>
</sst>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3" sqref="A3:IV169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7109375" style="0" customWidth="1"/>
    <col min="4" max="4" width="15.7109375" style="0" customWidth="1"/>
    <col min="5" max="5" width="19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10310.167</v>
      </c>
      <c r="D7" s="30">
        <f>+C7/$C$16*100</f>
        <v>97.47105931646571</v>
      </c>
      <c r="E7" s="30">
        <v>7260.869000000001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7089.452</v>
      </c>
      <c r="D8" s="29">
        <f aca="true" t="shared" si="0" ref="D8:D16">+C8/$C$16*100</f>
        <v>67.022813152613</v>
      </c>
      <c r="E8" s="29">
        <v>4877.207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1897.465</v>
      </c>
      <c r="D9" s="29">
        <f t="shared" si="0"/>
        <v>17.938402313552984</v>
      </c>
      <c r="E9" s="29">
        <v>1446.182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714.377</v>
      </c>
      <c r="D10" s="29">
        <f t="shared" si="0"/>
        <v>6.753632888906536</v>
      </c>
      <c r="E10" s="29">
        <v>533.898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608.873</v>
      </c>
      <c r="D11" s="29">
        <f t="shared" si="0"/>
        <v>5.7562109613932</v>
      </c>
      <c r="E11" s="29">
        <v>403.582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267.503</v>
      </c>
      <c r="D12" s="30">
        <f t="shared" si="0"/>
        <v>2.5289406835342754</v>
      </c>
      <c r="E12" s="30">
        <v>264.77000000000004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251.029</v>
      </c>
      <c r="D14" s="29">
        <f t="shared" si="0"/>
        <v>2.3731975000165444</v>
      </c>
      <c r="E14" s="29">
        <v>248.747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16.474</v>
      </c>
      <c r="D15" s="29">
        <f t="shared" si="0"/>
        <v>0.15574318351773123</v>
      </c>
      <c r="E15" s="29">
        <v>16.023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10577.67</v>
      </c>
      <c r="D16" s="32">
        <f t="shared" si="0"/>
        <v>100</v>
      </c>
      <c r="E16" s="32">
        <v>7525.639000000001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216</v>
      </c>
      <c r="B18" s="120"/>
      <c r="C18" s="120"/>
      <c r="D18" s="120"/>
      <c r="E18" s="120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JULIO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7089.451</v>
      </c>
      <c r="D31" s="30">
        <f aca="true" t="shared" si="1" ref="D31:D48">+C31/$C$49*100</f>
        <v>67.02281637124553</v>
      </c>
      <c r="E31" s="30">
        <v>4877.206999999999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2589.83</v>
      </c>
      <c r="D32" s="29">
        <f t="shared" si="1"/>
        <v>24.48394107283382</v>
      </c>
      <c r="E32" s="29">
        <v>1789.416</v>
      </c>
      <c r="F32" s="28"/>
    </row>
    <row r="33" spans="1:6" ht="16.5" customHeight="1">
      <c r="A33" s="4" t="s">
        <v>62</v>
      </c>
      <c r="B33" s="29">
        <v>21169.918</v>
      </c>
      <c r="C33" s="29">
        <v>2120.432</v>
      </c>
      <c r="D33" s="29">
        <f t="shared" si="1"/>
        <v>20.04630888396194</v>
      </c>
      <c r="E33" s="29">
        <v>1425.614</v>
      </c>
      <c r="F33" s="28"/>
    </row>
    <row r="34" spans="1:6" ht="16.5" customHeight="1">
      <c r="A34" s="4" t="s">
        <v>63</v>
      </c>
      <c r="B34" s="29">
        <v>214.769</v>
      </c>
      <c r="C34" s="29">
        <v>9.493</v>
      </c>
      <c r="D34" s="29">
        <f t="shared" si="1"/>
        <v>0.08974567929339433</v>
      </c>
      <c r="E34" s="29">
        <v>7.514</v>
      </c>
      <c r="F34" s="28"/>
    </row>
    <row r="35" spans="1:6" ht="16.5" customHeight="1">
      <c r="A35" s="4" t="s">
        <v>64</v>
      </c>
      <c r="B35" s="29">
        <v>2099</v>
      </c>
      <c r="C35" s="29">
        <v>181.456</v>
      </c>
      <c r="D35" s="29">
        <f t="shared" si="1"/>
        <v>1.7154631814876395</v>
      </c>
      <c r="E35" s="29">
        <v>143.344</v>
      </c>
      <c r="F35" s="28"/>
    </row>
    <row r="36" spans="1:6" ht="16.5" customHeight="1">
      <c r="A36" s="4" t="s">
        <v>65</v>
      </c>
      <c r="B36" s="29">
        <v>2769.578</v>
      </c>
      <c r="C36" s="29">
        <v>272.972</v>
      </c>
      <c r="D36" s="29">
        <f t="shared" si="1"/>
        <v>2.5806444293770605</v>
      </c>
      <c r="E36" s="29">
        <v>208.798</v>
      </c>
      <c r="F36" s="28"/>
    </row>
    <row r="37" spans="1:6" ht="16.5" customHeight="1">
      <c r="A37" s="4" t="s">
        <v>66</v>
      </c>
      <c r="B37" s="29">
        <v>43.969</v>
      </c>
      <c r="C37" s="29">
        <v>5.477</v>
      </c>
      <c r="D37" s="29">
        <f t="shared" si="1"/>
        <v>0.05177889871378076</v>
      </c>
      <c r="E37" s="29">
        <v>4.146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4499.621</v>
      </c>
      <c r="D38" s="29">
        <f t="shared" si="1"/>
        <v>42.5388752984117</v>
      </c>
      <c r="E38" s="29">
        <v>3087.7909999999997</v>
      </c>
      <c r="F38" s="28"/>
    </row>
    <row r="39" spans="1:6" ht="16.5" customHeight="1">
      <c r="A39" s="4" t="s">
        <v>68</v>
      </c>
      <c r="B39" s="29">
        <v>20223.767</v>
      </c>
      <c r="C39" s="29">
        <v>1568.925</v>
      </c>
      <c r="D39" s="29">
        <f t="shared" si="1"/>
        <v>14.83242809284617</v>
      </c>
      <c r="E39" s="29">
        <v>1431.614</v>
      </c>
      <c r="F39" s="28"/>
    </row>
    <row r="40" spans="1:6" ht="16.5" customHeight="1">
      <c r="A40" s="4" t="s">
        <v>69</v>
      </c>
      <c r="B40" s="29">
        <v>1251.791</v>
      </c>
      <c r="C40" s="29">
        <v>97.165</v>
      </c>
      <c r="D40" s="29">
        <f t="shared" si="1"/>
        <v>0.9185862138989426</v>
      </c>
      <c r="E40" s="29">
        <v>80.234</v>
      </c>
      <c r="F40" s="28"/>
    </row>
    <row r="41" spans="1:6" ht="16.5" customHeight="1">
      <c r="A41" s="4" t="s">
        <v>70</v>
      </c>
      <c r="B41" s="29">
        <v>19807.816</v>
      </c>
      <c r="C41" s="29">
        <v>1693.041</v>
      </c>
      <c r="D41" s="29">
        <f t="shared" si="1"/>
        <v>16.00580581655616</v>
      </c>
      <c r="E41" s="29">
        <v>1236.614</v>
      </c>
      <c r="F41" s="28"/>
    </row>
    <row r="42" spans="1:6" ht="16.5" customHeight="1">
      <c r="A42" s="4" t="s">
        <v>71</v>
      </c>
      <c r="B42" s="29">
        <v>1678.3</v>
      </c>
      <c r="C42" s="29">
        <v>161.72</v>
      </c>
      <c r="D42" s="29">
        <f t="shared" si="1"/>
        <v>1.5288814131810526</v>
      </c>
      <c r="E42" s="29">
        <v>106.372</v>
      </c>
      <c r="F42" s="28"/>
    </row>
    <row r="43" spans="1:6" ht="16.5" customHeight="1">
      <c r="A43" s="4" t="s">
        <v>72</v>
      </c>
      <c r="B43" s="29">
        <v>1219.077</v>
      </c>
      <c r="C43" s="29">
        <v>118.321</v>
      </c>
      <c r="D43" s="29">
        <f t="shared" si="1"/>
        <v>1.1185924912750143</v>
      </c>
      <c r="E43" s="29">
        <v>71.314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0.11147069467485647</v>
      </c>
      <c r="E44" s="29">
        <v>11.791</v>
      </c>
      <c r="F44" s="28"/>
    </row>
    <row r="45" spans="1:6" ht="16.5" customHeight="1">
      <c r="A45" s="4" t="s">
        <v>66</v>
      </c>
      <c r="B45" s="29">
        <v>2066.931</v>
      </c>
      <c r="C45" s="29">
        <v>848.658</v>
      </c>
      <c r="D45" s="29">
        <f t="shared" si="1"/>
        <v>8.023110575979505</v>
      </c>
      <c r="E45" s="29">
        <v>149.852</v>
      </c>
      <c r="F45" s="28"/>
    </row>
    <row r="46" spans="1:6" ht="18" customHeight="1">
      <c r="A46" s="9" t="s">
        <v>89</v>
      </c>
      <c r="B46" s="30">
        <v>5084.777</v>
      </c>
      <c r="C46" s="30">
        <v>714.377</v>
      </c>
      <c r="D46" s="30">
        <f t="shared" si="1"/>
        <v>6.753634165867182</v>
      </c>
      <c r="E46" s="30">
        <v>533.898</v>
      </c>
      <c r="F46" s="28"/>
    </row>
    <row r="47" spans="1:6" ht="30">
      <c r="A47" s="34" t="s">
        <v>74</v>
      </c>
      <c r="B47" s="36">
        <v>25815.67</v>
      </c>
      <c r="C47" s="36">
        <f>10577.67-7803.83</f>
        <v>2773.84</v>
      </c>
      <c r="D47" s="36">
        <f t="shared" si="1"/>
        <v>26.22354946288728</v>
      </c>
      <c r="E47" s="36">
        <v>2114.42</v>
      </c>
      <c r="F47" s="28"/>
    </row>
    <row r="48" spans="1:6" ht="19.5" customHeight="1">
      <c r="A48" s="35" t="s">
        <v>75</v>
      </c>
      <c r="B48" s="36">
        <v>52.31</v>
      </c>
      <c r="C48" s="36">
        <v>0</v>
      </c>
      <c r="D48" s="36">
        <f t="shared" si="1"/>
        <v>0</v>
      </c>
      <c r="E48" s="36">
        <v>0.11499999999999844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10577.668000000001</v>
      </c>
      <c r="D49" s="36">
        <f>+C49/$C$49*100</f>
        <v>100</v>
      </c>
      <c r="E49" s="36">
        <v>7525.639999999999</v>
      </c>
      <c r="F49" s="28"/>
    </row>
    <row r="50" spans="1:5" ht="48.75" customHeight="1">
      <c r="A50" s="119" t="s">
        <v>90</v>
      </c>
      <c r="B50" s="119"/>
      <c r="C50" s="119"/>
      <c r="D50" s="119"/>
      <c r="E50" s="119"/>
    </row>
    <row r="51" spans="1:5" ht="21.7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21" customHeight="1">
      <c r="A53" t="s">
        <v>218</v>
      </c>
      <c r="B53" s="33"/>
      <c r="C53" s="33"/>
      <c r="D53" s="33"/>
      <c r="E53" s="33"/>
    </row>
    <row r="54" ht="21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64743.878000000004</v>
      </c>
      <c r="D66" s="30">
        <f>+C66/$C$75*100</f>
        <v>97.65885885052423</v>
      </c>
      <c r="E66" s="30">
        <v>44593.384</v>
      </c>
    </row>
    <row r="67" spans="1:5" ht="15">
      <c r="A67" s="4" t="s">
        <v>4</v>
      </c>
      <c r="B67" s="29">
        <v>72716.405</v>
      </c>
      <c r="C67" s="29">
        <v>46409.745</v>
      </c>
      <c r="D67" s="29">
        <f>+C67/$C$75*100</f>
        <v>70.00388108113978</v>
      </c>
      <c r="E67" s="29">
        <v>31692.862</v>
      </c>
    </row>
    <row r="68" spans="1:5" ht="15">
      <c r="A68" s="4" t="s">
        <v>5</v>
      </c>
      <c r="B68" s="29">
        <v>17919.446</v>
      </c>
      <c r="C68" s="29">
        <v>11048.994</v>
      </c>
      <c r="D68" s="29">
        <f aca="true" t="shared" si="2" ref="D68:D75">+C68/$C$75*100</f>
        <v>16.666164876411774</v>
      </c>
      <c r="E68" s="29">
        <v>7826.089</v>
      </c>
    </row>
    <row r="69" spans="1:5" ht="15">
      <c r="A69" s="4" t="s">
        <v>6</v>
      </c>
      <c r="B69" s="29">
        <v>5084.777</v>
      </c>
      <c r="C69" s="29">
        <v>3722.86</v>
      </c>
      <c r="D69" s="29">
        <f t="shared" si="2"/>
        <v>5.615515636246914</v>
      </c>
      <c r="E69" s="29">
        <v>2812.267</v>
      </c>
    </row>
    <row r="70" spans="1:5" ht="15">
      <c r="A70" s="4" t="s">
        <v>7</v>
      </c>
      <c r="B70" s="29">
        <v>5479.447</v>
      </c>
      <c r="C70" s="29">
        <v>3562.279</v>
      </c>
      <c r="D70" s="29">
        <f t="shared" si="2"/>
        <v>5.373297256725749</v>
      </c>
      <c r="E70" s="29">
        <v>2262.166</v>
      </c>
    </row>
    <row r="71" spans="1:5" ht="15">
      <c r="A71" s="9" t="s">
        <v>8</v>
      </c>
      <c r="B71" s="30">
        <v>2469.081</v>
      </c>
      <c r="C71" s="30">
        <f>SUM(C72:C74)</f>
        <v>1552.0819999999999</v>
      </c>
      <c r="D71" s="30">
        <f t="shared" si="2"/>
        <v>2.3411411494757743</v>
      </c>
      <c r="E71" s="30">
        <v>1218.3319999999999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>
        <v>0.048</v>
      </c>
    </row>
    <row r="73" spans="1:5" ht="15">
      <c r="A73" s="4" t="s">
        <v>10</v>
      </c>
      <c r="B73" s="29">
        <v>2294.496</v>
      </c>
      <c r="C73" s="29">
        <v>1431.773</v>
      </c>
      <c r="D73" s="29">
        <f t="shared" si="2"/>
        <v>2.1596685529555644</v>
      </c>
      <c r="E73" s="29">
        <v>1125.773</v>
      </c>
    </row>
    <row r="74" spans="1:5" ht="15">
      <c r="A74" s="4" t="s">
        <v>11</v>
      </c>
      <c r="B74" s="29">
        <v>174.585</v>
      </c>
      <c r="C74" s="29">
        <v>120.309</v>
      </c>
      <c r="D74" s="29">
        <f t="shared" si="2"/>
        <v>0.18147259652021025</v>
      </c>
      <c r="E74" s="29">
        <v>92.511</v>
      </c>
    </row>
    <row r="75" spans="1:5" ht="15">
      <c r="A75" s="10" t="s">
        <v>13</v>
      </c>
      <c r="B75" s="32">
        <v>103669.156</v>
      </c>
      <c r="C75" s="32">
        <f>+C71+C66</f>
        <v>66295.96</v>
      </c>
      <c r="D75" s="32">
        <f t="shared" si="2"/>
        <v>100</v>
      </c>
      <c r="E75" s="32">
        <v>45811.716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221</v>
      </c>
      <c r="B77" s="120"/>
      <c r="C77" s="120"/>
      <c r="D77" s="120"/>
      <c r="E77" s="120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JULIO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46409.748999999996</v>
      </c>
      <c r="D90" s="30">
        <f>+C90/$C$108*100</f>
        <v>70.00388817061986</v>
      </c>
      <c r="E90" s="30">
        <v>31692.859999999997</v>
      </c>
    </row>
    <row r="91" spans="1:5" ht="15">
      <c r="A91" s="4" t="s">
        <v>61</v>
      </c>
      <c r="B91" s="29">
        <v>26297.234000000004</v>
      </c>
      <c r="C91" s="29">
        <f>SUM(C92:C96)</f>
        <v>16313.553999999998</v>
      </c>
      <c r="D91" s="29">
        <f>+C91/$C$108*100</f>
        <v>24.607161953868104</v>
      </c>
      <c r="E91" s="29">
        <v>11368.339</v>
      </c>
    </row>
    <row r="92" spans="1:5" ht="15">
      <c r="A92" s="4" t="s">
        <v>62</v>
      </c>
      <c r="B92" s="29">
        <v>21169.918</v>
      </c>
      <c r="C92" s="29">
        <v>12902.524</v>
      </c>
      <c r="D92" s="29">
        <f aca="true" t="shared" si="3" ref="D92:D108">+C92/$C$108*100</f>
        <v>19.462006726533662</v>
      </c>
      <c r="E92" s="29">
        <v>8928.298</v>
      </c>
    </row>
    <row r="93" spans="1:5" ht="15">
      <c r="A93" s="4" t="s">
        <v>63</v>
      </c>
      <c r="B93" s="29">
        <v>214.769</v>
      </c>
      <c r="C93" s="29">
        <v>119.864</v>
      </c>
      <c r="D93" s="29">
        <f t="shared" si="3"/>
        <v>0.18080136679220524</v>
      </c>
      <c r="E93" s="29">
        <v>87.819</v>
      </c>
    </row>
    <row r="94" spans="1:5" ht="15">
      <c r="A94" s="4" t="s">
        <v>64</v>
      </c>
      <c r="B94" s="29">
        <v>2099</v>
      </c>
      <c r="C94" s="29">
        <v>1529.138</v>
      </c>
      <c r="D94" s="29">
        <f t="shared" si="3"/>
        <v>2.306532740555122</v>
      </c>
      <c r="E94" s="29">
        <v>1094.999</v>
      </c>
    </row>
    <row r="95" spans="1:5" ht="15">
      <c r="A95" s="4" t="s">
        <v>65</v>
      </c>
      <c r="B95" s="29">
        <v>2769.578</v>
      </c>
      <c r="C95" s="29">
        <v>1725.094</v>
      </c>
      <c r="D95" s="29">
        <f t="shared" si="3"/>
        <v>2.602110333753525</v>
      </c>
      <c r="E95" s="29">
        <v>1229.85</v>
      </c>
    </row>
    <row r="96" spans="1:5" ht="15">
      <c r="A96" s="4" t="s">
        <v>66</v>
      </c>
      <c r="B96" s="29">
        <v>43.969</v>
      </c>
      <c r="C96" s="29">
        <v>36.934</v>
      </c>
      <c r="D96" s="29">
        <f t="shared" si="3"/>
        <v>0.0557107862335923</v>
      </c>
      <c r="E96" s="29">
        <v>27.372999999999998</v>
      </c>
    </row>
    <row r="97" spans="1:5" ht="15">
      <c r="A97" s="4" t="s">
        <v>67</v>
      </c>
      <c r="B97" s="29">
        <v>46419.170999999995</v>
      </c>
      <c r="C97" s="29">
        <f>SUM(C98:C104)</f>
        <v>30096.195</v>
      </c>
      <c r="D97" s="29">
        <f t="shared" si="3"/>
        <v>45.39672621675176</v>
      </c>
      <c r="E97" s="29">
        <v>20324.520999999997</v>
      </c>
    </row>
    <row r="98" spans="1:5" ht="15">
      <c r="A98" s="4" t="s">
        <v>68</v>
      </c>
      <c r="B98" s="29">
        <v>20223.767</v>
      </c>
      <c r="C98" s="29">
        <v>10656.929</v>
      </c>
      <c r="D98" s="29">
        <f t="shared" si="3"/>
        <v>16.074779158108264</v>
      </c>
      <c r="E98" s="29">
        <v>9150.159</v>
      </c>
    </row>
    <row r="99" spans="1:5" ht="15">
      <c r="A99" s="4" t="s">
        <v>69</v>
      </c>
      <c r="B99" s="29">
        <v>1251.791</v>
      </c>
      <c r="C99" s="29">
        <v>769.966</v>
      </c>
      <c r="D99" s="29">
        <f t="shared" si="3"/>
        <v>1.1614071379524051</v>
      </c>
      <c r="E99" s="29">
        <v>644.607</v>
      </c>
    </row>
    <row r="100" spans="1:5" ht="15">
      <c r="A100" s="4" t="s">
        <v>70</v>
      </c>
      <c r="B100" s="29">
        <v>19807.816</v>
      </c>
      <c r="C100" s="29">
        <v>11494.684</v>
      </c>
      <c r="D100" s="29">
        <f t="shared" si="3"/>
        <v>17.33843838053538</v>
      </c>
      <c r="E100" s="29">
        <v>8285.224</v>
      </c>
    </row>
    <row r="101" spans="1:5" ht="15">
      <c r="A101" s="4" t="s">
        <v>71</v>
      </c>
      <c r="B101" s="29">
        <v>1678.3</v>
      </c>
      <c r="C101" s="29">
        <v>943.644</v>
      </c>
      <c r="D101" s="29">
        <f t="shared" si="3"/>
        <v>1.423380873033302</v>
      </c>
      <c r="E101" s="29">
        <v>707.514</v>
      </c>
    </row>
    <row r="102" spans="1:5" ht="15">
      <c r="A102" s="4" t="s">
        <v>72</v>
      </c>
      <c r="B102" s="29">
        <v>1219.077</v>
      </c>
      <c r="C102" s="29">
        <v>584.464</v>
      </c>
      <c r="D102" s="29">
        <f t="shared" si="3"/>
        <v>0.8815982283324388</v>
      </c>
      <c r="E102" s="29">
        <v>498.394</v>
      </c>
    </row>
    <row r="103" spans="1:5" ht="15">
      <c r="A103" s="4" t="s">
        <v>73</v>
      </c>
      <c r="B103" s="29">
        <v>171.489</v>
      </c>
      <c r="C103" s="29">
        <v>112.544</v>
      </c>
      <c r="D103" s="29">
        <f t="shared" si="3"/>
        <v>0.16975996983466216</v>
      </c>
      <c r="E103" s="29">
        <v>112.535</v>
      </c>
    </row>
    <row r="104" spans="1:5" ht="15">
      <c r="A104" s="4" t="s">
        <v>66</v>
      </c>
      <c r="B104" s="29">
        <v>2066.931</v>
      </c>
      <c r="C104" s="29">
        <v>5533.964</v>
      </c>
      <c r="D104" s="29">
        <f t="shared" si="3"/>
        <v>8.347362468955309</v>
      </c>
      <c r="E104" s="29">
        <v>926.088</v>
      </c>
    </row>
    <row r="105" spans="1:5" ht="21.75" customHeight="1">
      <c r="A105" s="9" t="s">
        <v>89</v>
      </c>
      <c r="B105" s="30">
        <v>5084.777</v>
      </c>
      <c r="C105" s="30">
        <v>3722.86</v>
      </c>
      <c r="D105" s="30">
        <f t="shared" si="3"/>
        <v>5.615515720950654</v>
      </c>
      <c r="E105" s="30">
        <v>2812.267</v>
      </c>
    </row>
    <row r="106" spans="1:5" ht="30">
      <c r="A106" s="34" t="s">
        <v>74</v>
      </c>
      <c r="B106" s="36">
        <v>25815.67</v>
      </c>
      <c r="C106" s="36">
        <f>66295.96-50132.61</f>
        <v>16163.350000000006</v>
      </c>
      <c r="D106" s="36">
        <f t="shared" si="3"/>
        <v>24.380596108429483</v>
      </c>
      <c r="E106" s="36">
        <v>11289.074999999997</v>
      </c>
    </row>
    <row r="107" spans="1:5" ht="26.25" customHeight="1">
      <c r="A107" s="35" t="s">
        <v>75</v>
      </c>
      <c r="B107" s="36">
        <v>52.31</v>
      </c>
      <c r="C107" s="36">
        <v>0</v>
      </c>
      <c r="D107" s="36">
        <f t="shared" si="3"/>
        <v>0</v>
      </c>
      <c r="E107" s="36">
        <v>17.517</v>
      </c>
    </row>
    <row r="108" spans="1:5" ht="15.75">
      <c r="A108" s="37" t="s">
        <v>76</v>
      </c>
      <c r="B108" s="36">
        <v>103669.162</v>
      </c>
      <c r="C108" s="36">
        <f>+C106+C107+C90+C105</f>
        <v>66295.959</v>
      </c>
      <c r="D108" s="36">
        <f t="shared" si="3"/>
        <v>100</v>
      </c>
      <c r="E108" s="36">
        <v>45811.71899999999</v>
      </c>
    </row>
    <row r="109" spans="1:5" ht="51" customHeight="1">
      <c r="A109" s="119" t="s">
        <v>90</v>
      </c>
      <c r="B109" s="119"/>
      <c r="C109" s="119"/>
      <c r="D109" s="119"/>
      <c r="E109" s="119"/>
    </row>
    <row r="110" spans="1:5" ht="19.5" customHeight="1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2" sqref="A2:IV151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9575.626310000001</v>
      </c>
      <c r="D7" s="30">
        <f aca="true" t="shared" si="0" ref="D7:D29">+C7/$C$30*100</f>
        <v>91.26745312372479</v>
      </c>
      <c r="E7" s="30">
        <v>7066.333</v>
      </c>
      <c r="F7" s="27"/>
      <c r="G7" s="38"/>
    </row>
    <row r="8" spans="1:7" ht="15">
      <c r="A8" s="12" t="s">
        <v>21</v>
      </c>
      <c r="B8" s="29">
        <v>40688.899</v>
      </c>
      <c r="C8" s="29">
        <v>4209.198</v>
      </c>
      <c r="D8" s="29">
        <f t="shared" si="0"/>
        <v>40.11881507450724</v>
      </c>
      <c r="E8" s="29">
        <v>3158.791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1374.97851</v>
      </c>
      <c r="D9" s="29">
        <f t="shared" si="0"/>
        <v>13.10523015883584</v>
      </c>
      <c r="E9" s="29">
        <v>1043.373</v>
      </c>
      <c r="F9" s="27"/>
      <c r="G9" s="27"/>
    </row>
    <row r="10" spans="1:7" ht="15">
      <c r="A10" s="12" t="s">
        <v>23</v>
      </c>
      <c r="B10" s="29">
        <v>2170.32</v>
      </c>
      <c r="C10" s="29">
        <f>246132.846/1000</f>
        <v>246.132846</v>
      </c>
      <c r="D10" s="29">
        <f t="shared" si="0"/>
        <v>2.3459476442866714</v>
      </c>
      <c r="E10" s="29">
        <v>149.322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f>1128529.454/1000</f>
        <v>1128.529454</v>
      </c>
      <c r="D11" s="29">
        <f t="shared" si="0"/>
        <v>10.756268645751668</v>
      </c>
      <c r="E11" s="29">
        <v>926.004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f>316.209999999999/1000</f>
        <v>0.316209999999999</v>
      </c>
      <c r="D12" s="29">
        <f t="shared" si="0"/>
        <v>0.003013868797502492</v>
      </c>
      <c r="E12" s="29">
        <v>-31.953</v>
      </c>
      <c r="F12" s="27"/>
      <c r="G12" s="27"/>
    </row>
    <row r="13" spans="1:7" ht="15">
      <c r="A13" s="12" t="s">
        <v>26</v>
      </c>
      <c r="B13" s="29">
        <v>172.5</v>
      </c>
      <c r="C13" s="29">
        <v>19.519</v>
      </c>
      <c r="D13" s="29">
        <f t="shared" si="0"/>
        <v>0.18603998943250158</v>
      </c>
      <c r="E13" s="29">
        <v>9.766</v>
      </c>
      <c r="F13" s="27"/>
      <c r="G13" s="27"/>
    </row>
    <row r="14" spans="1:7" ht="15">
      <c r="A14" s="12" t="s">
        <v>27</v>
      </c>
      <c r="B14" s="29">
        <v>16373.954</v>
      </c>
      <c r="C14" s="29">
        <v>1708.998</v>
      </c>
      <c r="D14" s="29">
        <f t="shared" si="0"/>
        <v>16.288845220562852</v>
      </c>
      <c r="E14" s="29">
        <v>1266.477</v>
      </c>
      <c r="F14" s="27"/>
      <c r="G14" s="27"/>
    </row>
    <row r="15" spans="1:7" ht="15">
      <c r="A15" s="12" t="s">
        <v>28</v>
      </c>
      <c r="B15" s="29">
        <v>3681.133</v>
      </c>
      <c r="C15" s="29">
        <v>429.795</v>
      </c>
      <c r="D15" s="29">
        <f t="shared" si="0"/>
        <v>4.09647303950725</v>
      </c>
      <c r="E15" s="29">
        <v>314.574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1833.1378</v>
      </c>
      <c r="D16" s="29">
        <f t="shared" si="0"/>
        <v>17.472049640879103</v>
      </c>
      <c r="E16" s="29">
        <v>1273.3519999999999</v>
      </c>
      <c r="F16" s="27"/>
      <c r="G16" s="27"/>
    </row>
    <row r="17" spans="1:7" ht="15">
      <c r="A17" s="12" t="s">
        <v>30</v>
      </c>
      <c r="B17" s="29">
        <v>8089.624</v>
      </c>
      <c r="C17" s="29">
        <v>862.828</v>
      </c>
      <c r="D17" s="29">
        <f t="shared" si="0"/>
        <v>8.22380818700069</v>
      </c>
      <c r="E17" s="29">
        <v>659.982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825.0928</v>
      </c>
      <c r="D18" s="29">
        <f t="shared" si="0"/>
        <v>7.864145488643534</v>
      </c>
      <c r="E18" s="29">
        <v>558.145</v>
      </c>
      <c r="F18" s="27"/>
      <c r="G18" s="27"/>
    </row>
    <row r="19" spans="1:7" ht="15">
      <c r="A19" s="12" t="s">
        <v>198</v>
      </c>
      <c r="B19" s="44">
        <v>8660.449</v>
      </c>
      <c r="C19" s="29">
        <v>786.298</v>
      </c>
      <c r="D19" s="29">
        <f t="shared" si="0"/>
        <v>7.494383503806399</v>
      </c>
      <c r="E19" s="29">
        <v>515.576</v>
      </c>
      <c r="F19" s="27"/>
      <c r="G19" s="27"/>
    </row>
    <row r="20" spans="1:7" ht="15">
      <c r="A20" s="12" t="s">
        <v>32</v>
      </c>
      <c r="B20" s="44">
        <v>483.61</v>
      </c>
      <c r="C20" s="29">
        <f>38794.8/1000</f>
        <v>38.7948</v>
      </c>
      <c r="D20" s="29">
        <f t="shared" si="0"/>
        <v>0.3697619848371337</v>
      </c>
      <c r="E20" s="29">
        <v>42.569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145217/1000</f>
        <v>145.217</v>
      </c>
      <c r="D21" s="29">
        <f t="shared" si="0"/>
        <v>1.384095965234878</v>
      </c>
      <c r="E21" s="29">
        <v>55.225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916.204</v>
      </c>
      <c r="D22" s="31">
        <f t="shared" si="0"/>
        <v>8.732546876275201</v>
      </c>
      <c r="E22" s="31">
        <v>667.368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654.562</v>
      </c>
      <c r="D23" s="29">
        <f t="shared" si="0"/>
        <v>6.238777988775915</v>
      </c>
      <c r="E23" s="29">
        <v>463.351</v>
      </c>
      <c r="F23" s="27"/>
      <c r="G23" s="27"/>
    </row>
    <row r="24" spans="1:7" ht="15">
      <c r="A24" s="12" t="s">
        <v>36</v>
      </c>
      <c r="B24" s="29">
        <v>137.7</v>
      </c>
      <c r="C24" s="29">
        <v>22.487</v>
      </c>
      <c r="D24" s="29">
        <f t="shared" si="0"/>
        <v>0.214328666548935</v>
      </c>
      <c r="E24" s="29">
        <v>0.18</v>
      </c>
      <c r="F24" s="27"/>
      <c r="G24" s="27"/>
    </row>
    <row r="25" spans="1:7" ht="15">
      <c r="A25" s="12" t="s">
        <v>37</v>
      </c>
      <c r="B25" s="29">
        <v>6075.93</v>
      </c>
      <c r="C25" s="29">
        <v>390.069</v>
      </c>
      <c r="D25" s="29">
        <f t="shared" si="0"/>
        <v>3.71783557753709</v>
      </c>
      <c r="E25" s="29">
        <v>344.175</v>
      </c>
      <c r="F25" s="27"/>
      <c r="G25" s="27"/>
    </row>
    <row r="26" spans="1:7" ht="15">
      <c r="A26" s="12" t="s">
        <v>38</v>
      </c>
      <c r="B26" s="29">
        <v>960.701</v>
      </c>
      <c r="C26" s="29">
        <v>49.68</v>
      </c>
      <c r="D26" s="29">
        <f t="shared" si="0"/>
        <v>0.47351128003518</v>
      </c>
      <c r="E26" s="29">
        <v>60.056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192.326</v>
      </c>
      <c r="D27" s="29">
        <f t="shared" si="0"/>
        <v>1.8331024646547105</v>
      </c>
      <c r="E27" s="29">
        <v>58.94</v>
      </c>
      <c r="F27" s="27"/>
      <c r="G27" s="27"/>
    </row>
    <row r="28" spans="1:7" ht="15">
      <c r="A28" s="12" t="s">
        <v>39</v>
      </c>
      <c r="B28" s="29">
        <v>3044.935</v>
      </c>
      <c r="C28" s="29">
        <v>250.89</v>
      </c>
      <c r="D28" s="29">
        <f t="shared" si="0"/>
        <v>2.3912891515303203</v>
      </c>
      <c r="E28" s="29">
        <v>179.096</v>
      </c>
      <c r="F28" s="27"/>
      <c r="G28" s="27"/>
    </row>
    <row r="29" spans="1:7" ht="15">
      <c r="A29" s="12" t="s">
        <v>40</v>
      </c>
      <c r="B29" s="29">
        <v>382.779</v>
      </c>
      <c r="C29" s="29">
        <v>10.752</v>
      </c>
      <c r="D29" s="29">
        <f t="shared" si="0"/>
        <v>0.1024797359689665</v>
      </c>
      <c r="E29" s="29">
        <v>24.921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+C22+C7</f>
        <v>10491.830310000001</v>
      </c>
      <c r="D30" s="32">
        <f>+C30/$C$30*100</f>
        <v>100</v>
      </c>
      <c r="E30" s="32">
        <v>7733.701</v>
      </c>
      <c r="F30" s="27"/>
      <c r="G30" s="38"/>
    </row>
    <row r="31" spans="1:7" ht="33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30" customHeight="1">
      <c r="A32" s="120" t="s">
        <v>226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227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197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207</v>
      </c>
      <c r="B35" s="120"/>
      <c r="C35" s="120"/>
      <c r="D35" s="120"/>
      <c r="E35" s="120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1815.42</v>
      </c>
      <c r="D46" s="29">
        <f>+C46/$C$58*100</f>
        <v>16.349679350242045</v>
      </c>
      <c r="E46" s="29">
        <v>1374.498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1045.085</v>
      </c>
      <c r="D48" s="29">
        <f>+C48/$C$58*100</f>
        <v>9.412039441973597</v>
      </c>
      <c r="E48" s="29">
        <v>766.029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6470.026</v>
      </c>
      <c r="D50" s="29">
        <f>+C50/$C$58*100</f>
        <v>58.26907849849023</v>
      </c>
      <c r="E50" s="29">
        <v>4706.743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1140.637</v>
      </c>
      <c r="D52" s="29">
        <f>+C52/$C$58*100</f>
        <v>10.272581113473485</v>
      </c>
      <c r="E52" s="29">
        <v>874.701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20.664</v>
      </c>
      <c r="D54" s="29">
        <f>+C54/$C$58*100</f>
        <v>0.1861000617451618</v>
      </c>
      <c r="E54" s="29">
        <v>11.733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611.872</v>
      </c>
      <c r="D56" s="29">
        <f>+C56/$C$58*100</f>
        <v>5.510521534075476</v>
      </c>
      <c r="E56" s="29">
        <v>610.295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f>SUM(C46:C56)</f>
        <v>11103.704</v>
      </c>
      <c r="D58" s="19">
        <f>+C58/$C$58*100</f>
        <v>100</v>
      </c>
      <c r="E58" s="19">
        <v>8343.999</v>
      </c>
      <c r="F58" s="27"/>
      <c r="G58" s="27"/>
    </row>
    <row r="59" spans="1:7" ht="30.75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32.25" customHeight="1">
      <c r="A60" s="123" t="s">
        <v>228</v>
      </c>
      <c r="B60" s="123"/>
      <c r="C60" s="123"/>
      <c r="D60" s="123"/>
      <c r="E60" s="123"/>
      <c r="F60" s="20"/>
      <c r="G60" s="20"/>
    </row>
    <row r="61" spans="1:7" ht="16.5" customHeight="1">
      <c r="A61" s="120" t="s">
        <v>229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208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60740.232800000005</v>
      </c>
      <c r="D74" s="30">
        <f>+C74/$C$97*100</f>
        <v>93.45531290248213</v>
      </c>
      <c r="E74" s="30">
        <v>44447.732</v>
      </c>
    </row>
    <row r="75" spans="1:5" ht="15">
      <c r="A75" s="12" t="s">
        <v>21</v>
      </c>
      <c r="B75" s="29">
        <v>40688.899</v>
      </c>
      <c r="C75" s="29">
        <v>27395.051</v>
      </c>
      <c r="D75" s="29">
        <f aca="true" t="shared" si="1" ref="D75:D97">+C75/$C$97*100</f>
        <v>42.150201689455095</v>
      </c>
      <c r="E75" s="29">
        <v>20204.014</v>
      </c>
    </row>
    <row r="76" spans="1:5" ht="15">
      <c r="A76" s="12" t="s">
        <v>22</v>
      </c>
      <c r="B76" s="29">
        <v>12729.483</v>
      </c>
      <c r="C76" s="29">
        <f>SUM(C77:C79)</f>
        <v>7818.569</v>
      </c>
      <c r="D76" s="29">
        <f t="shared" si="1"/>
        <v>12.02970055696999</v>
      </c>
      <c r="E76" s="29">
        <v>6111.662</v>
      </c>
    </row>
    <row r="77" spans="1:5" ht="15">
      <c r="A77" s="12" t="s">
        <v>23</v>
      </c>
      <c r="B77" s="29">
        <v>2170.32</v>
      </c>
      <c r="C77" s="29">
        <v>1092.731</v>
      </c>
      <c r="D77" s="29">
        <f t="shared" si="1"/>
        <v>1.6812829456794938</v>
      </c>
      <c r="E77" s="29">
        <v>850.166</v>
      </c>
    </row>
    <row r="78" spans="1:5" ht="15">
      <c r="A78" s="12" t="s">
        <v>24</v>
      </c>
      <c r="B78" s="29">
        <v>11130.893</v>
      </c>
      <c r="C78" s="29">
        <v>6701.31</v>
      </c>
      <c r="D78" s="29">
        <f t="shared" si="1"/>
        <v>10.310678672712175</v>
      </c>
      <c r="E78" s="29">
        <v>5455.089</v>
      </c>
    </row>
    <row r="79" spans="1:5" ht="15">
      <c r="A79" s="12" t="s">
        <v>25</v>
      </c>
      <c r="B79" s="29">
        <v>-571.7299999999996</v>
      </c>
      <c r="C79" s="29">
        <v>24.528</v>
      </c>
      <c r="D79" s="29">
        <f t="shared" si="1"/>
        <v>0.03773893857832039</v>
      </c>
      <c r="E79" s="29">
        <v>-193.593</v>
      </c>
    </row>
    <row r="80" spans="1:5" ht="15">
      <c r="A80" s="12" t="s">
        <v>26</v>
      </c>
      <c r="B80" s="29">
        <v>172.5</v>
      </c>
      <c r="C80" s="29">
        <v>123.061</v>
      </c>
      <c r="D80" s="29">
        <f t="shared" si="1"/>
        <v>0.1893424461997181</v>
      </c>
      <c r="E80" s="29">
        <v>23.811</v>
      </c>
    </row>
    <row r="81" spans="1:5" ht="15">
      <c r="A81" s="12" t="s">
        <v>27</v>
      </c>
      <c r="B81" s="29">
        <v>16373.954</v>
      </c>
      <c r="C81" s="29">
        <v>11448.545</v>
      </c>
      <c r="D81" s="29">
        <f t="shared" si="1"/>
        <v>17.614804980680734</v>
      </c>
      <c r="E81" s="29">
        <v>8299.479</v>
      </c>
    </row>
    <row r="82" spans="1:5" ht="15">
      <c r="A82" s="12" t="s">
        <v>28</v>
      </c>
      <c r="B82" s="29">
        <v>3681.133</v>
      </c>
      <c r="C82" s="29">
        <v>2626.334</v>
      </c>
      <c r="D82" s="29">
        <f t="shared" si="1"/>
        <v>4.040894386503364</v>
      </c>
      <c r="E82" s="29">
        <v>1971.705</v>
      </c>
    </row>
    <row r="83" spans="1:5" ht="15">
      <c r="A83" s="12" t="s">
        <v>29</v>
      </c>
      <c r="B83" s="29">
        <v>17767.093</v>
      </c>
      <c r="C83" s="29">
        <f>+C84+C85+C88</f>
        <v>11328.6728</v>
      </c>
      <c r="D83" s="29">
        <f t="shared" si="1"/>
        <v>17.43036884267323</v>
      </c>
      <c r="E83" s="29">
        <v>7837.061000000001</v>
      </c>
    </row>
    <row r="84" spans="1:5" ht="15">
      <c r="A84" s="12" t="s">
        <v>30</v>
      </c>
      <c r="B84" s="29">
        <v>8089.624</v>
      </c>
      <c r="C84" s="29">
        <v>5100.509</v>
      </c>
      <c r="D84" s="29">
        <f t="shared" si="1"/>
        <v>7.847675956831798</v>
      </c>
      <c r="E84" s="29">
        <v>3755.839</v>
      </c>
    </row>
    <row r="85" spans="1:5" ht="15">
      <c r="A85" s="12" t="s">
        <v>31</v>
      </c>
      <c r="B85" s="29">
        <v>9144.059000000001</v>
      </c>
      <c r="C85" s="29">
        <f>SUM(C86:C87)</f>
        <v>5772.9218</v>
      </c>
      <c r="D85" s="29">
        <f t="shared" si="1"/>
        <v>8.882254616260878</v>
      </c>
      <c r="E85" s="29">
        <v>3754.208</v>
      </c>
    </row>
    <row r="86" spans="1:5" ht="15">
      <c r="A86" s="12" t="s">
        <v>198</v>
      </c>
      <c r="B86" s="44">
        <v>8660.449</v>
      </c>
      <c r="C86" s="29">
        <v>5249.862</v>
      </c>
      <c r="D86" s="29">
        <f t="shared" si="1"/>
        <v>8.077471443356908</v>
      </c>
      <c r="E86" s="29">
        <v>3440.464</v>
      </c>
    </row>
    <row r="87" spans="1:5" ht="15">
      <c r="A87" s="12" t="s">
        <v>32</v>
      </c>
      <c r="B87" s="44">
        <v>483.61</v>
      </c>
      <c r="C87" s="29">
        <f>523059.8/1000</f>
        <v>523.0598</v>
      </c>
      <c r="D87" s="29">
        <f t="shared" si="1"/>
        <v>0.8047831729039688</v>
      </c>
      <c r="E87" s="29">
        <v>313.744</v>
      </c>
    </row>
    <row r="88" spans="1:5" ht="15">
      <c r="A88" s="12" t="s">
        <v>33</v>
      </c>
      <c r="B88" s="44">
        <v>533.4099999999999</v>
      </c>
      <c r="C88" s="29">
        <f>455242/1000</f>
        <v>455.242</v>
      </c>
      <c r="D88" s="29">
        <f t="shared" si="1"/>
        <v>0.7004382695805501</v>
      </c>
      <c r="E88" s="29">
        <v>327.014</v>
      </c>
    </row>
    <row r="89" spans="1:5" ht="15">
      <c r="A89" s="13" t="s">
        <v>34</v>
      </c>
      <c r="B89" s="31">
        <v>11602.785</v>
      </c>
      <c r="C89" s="31">
        <f>+C90+C95+C96</f>
        <v>4253.646</v>
      </c>
      <c r="D89" s="31">
        <f t="shared" si="1"/>
        <v>6.5446870975178655</v>
      </c>
      <c r="E89" s="31">
        <v>3671.246</v>
      </c>
    </row>
    <row r="90" spans="1:5" ht="15">
      <c r="A90" s="12" t="s">
        <v>35</v>
      </c>
      <c r="B90" s="29">
        <v>8175.071</v>
      </c>
      <c r="C90" s="29">
        <f>SUM(C91:C94)</f>
        <v>2935.8610000000003</v>
      </c>
      <c r="D90" s="29">
        <f t="shared" si="1"/>
        <v>4.51713461976053</v>
      </c>
      <c r="E90" s="29">
        <v>2260.536</v>
      </c>
    </row>
    <row r="91" spans="1:5" ht="15">
      <c r="A91" s="12" t="s">
        <v>36</v>
      </c>
      <c r="B91" s="29">
        <v>137.7</v>
      </c>
      <c r="C91" s="29">
        <v>31.335</v>
      </c>
      <c r="D91" s="29">
        <f t="shared" si="1"/>
        <v>0.04821223256489194</v>
      </c>
      <c r="E91" s="29">
        <v>22.311</v>
      </c>
    </row>
    <row r="92" spans="1:5" ht="15">
      <c r="A92" s="12" t="s">
        <v>37</v>
      </c>
      <c r="B92" s="29">
        <v>6075.93</v>
      </c>
      <c r="C92" s="29">
        <v>2014.13</v>
      </c>
      <c r="D92" s="29">
        <f t="shared" si="1"/>
        <v>3.0989533740522037</v>
      </c>
      <c r="E92" s="29">
        <v>1554.362</v>
      </c>
    </row>
    <row r="93" spans="1:5" ht="15">
      <c r="A93" s="12" t="s">
        <v>38</v>
      </c>
      <c r="B93" s="29">
        <v>960.701</v>
      </c>
      <c r="C93" s="29">
        <v>223.44</v>
      </c>
      <c r="D93" s="29">
        <f t="shared" si="1"/>
        <v>0.3437862212956584</v>
      </c>
      <c r="E93" s="29">
        <v>287.241</v>
      </c>
    </row>
    <row r="94" spans="1:5" ht="15">
      <c r="A94" s="12" t="s">
        <v>25</v>
      </c>
      <c r="B94" s="29">
        <v>1000.7399999999998</v>
      </c>
      <c r="C94" s="29">
        <v>666.956</v>
      </c>
      <c r="D94" s="29">
        <f t="shared" si="1"/>
        <v>1.0261827918477762</v>
      </c>
      <c r="E94" s="29">
        <v>396.622</v>
      </c>
    </row>
    <row r="95" spans="1:5" ht="15">
      <c r="A95" s="12" t="s">
        <v>39</v>
      </c>
      <c r="B95" s="29">
        <v>3044.935</v>
      </c>
      <c r="C95" s="29">
        <v>1254.76</v>
      </c>
      <c r="D95" s="29">
        <f t="shared" si="1"/>
        <v>1.930581807343986</v>
      </c>
      <c r="E95" s="29">
        <v>1284.022</v>
      </c>
    </row>
    <row r="96" spans="1:5" ht="15">
      <c r="A96" s="12" t="s">
        <v>40</v>
      </c>
      <c r="B96" s="29">
        <v>382.779</v>
      </c>
      <c r="C96" s="29">
        <v>63.025</v>
      </c>
      <c r="D96" s="29">
        <f t="shared" si="1"/>
        <v>0.09697067041334975</v>
      </c>
      <c r="E96" s="29">
        <v>126.688</v>
      </c>
    </row>
    <row r="97" spans="1:5" ht="15">
      <c r="A97" s="14" t="s">
        <v>41</v>
      </c>
      <c r="B97" s="32">
        <v>103015.84700000001</v>
      </c>
      <c r="C97" s="32">
        <f>+C89+C74</f>
        <v>64993.878800000006</v>
      </c>
      <c r="D97" s="32">
        <f t="shared" si="1"/>
        <v>100</v>
      </c>
      <c r="E97" s="32">
        <v>48118.978</v>
      </c>
    </row>
    <row r="98" spans="1:5" ht="28.5" customHeight="1">
      <c r="A98" s="121" t="s">
        <v>14</v>
      </c>
      <c r="B98" s="121"/>
      <c r="C98" s="121"/>
      <c r="D98" s="121"/>
      <c r="E98" s="121"/>
    </row>
    <row r="99" spans="1:5" ht="30" customHeight="1">
      <c r="A99" s="123" t="s">
        <v>231</v>
      </c>
      <c r="B99" s="123"/>
      <c r="C99" s="123"/>
      <c r="D99" s="123"/>
      <c r="E99" s="123"/>
    </row>
    <row r="100" spans="1:5" ht="15">
      <c r="A100" s="120" t="s">
        <v>232</v>
      </c>
      <c r="B100" s="120"/>
      <c r="C100" s="120"/>
      <c r="D100" s="120"/>
      <c r="E100" s="120"/>
    </row>
    <row r="101" spans="1:5" ht="15">
      <c r="A101" s="120" t="s">
        <v>197</v>
      </c>
      <c r="B101" s="120"/>
      <c r="C101" s="120"/>
      <c r="D101" s="120"/>
      <c r="E101" s="120"/>
    </row>
    <row r="102" spans="1:5" ht="15">
      <c r="A102" s="120" t="s">
        <v>208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12283.926</v>
      </c>
      <c r="D113" s="29">
        <f>+C113/$C$125*100</f>
        <v>17.5042242875197</v>
      </c>
      <c r="E113" s="29">
        <v>8902.365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6493.344</v>
      </c>
      <c r="D115" s="29">
        <f>+C115/$C$125*100</f>
        <v>9.252819477422799</v>
      </c>
      <c r="E115" s="29">
        <v>4757.586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39913.709</v>
      </c>
      <c r="D117" s="29">
        <f>+C117/$C$125*100</f>
        <v>56.875832244739485</v>
      </c>
      <c r="E117" s="29">
        <v>29985.035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6177.071</v>
      </c>
      <c r="D119" s="29">
        <f>+C119/$C$125*100</f>
        <v>8.802139985533422</v>
      </c>
      <c r="E119" s="29">
        <v>4440.832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125.835</v>
      </c>
      <c r="D121" s="29">
        <f>+C121/$C$125*100</f>
        <v>0.1793110820775086</v>
      </c>
      <c r="E121" s="29">
        <v>33.16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8728.021999999999</v>
      </c>
      <c r="C123" s="29">
        <v>5183.038</v>
      </c>
      <c r="D123" s="29">
        <f>+C123/$C$125*100</f>
        <v>7.3856729227070845</v>
      </c>
      <c r="E123" s="29">
        <v>3490.8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70176.923</v>
      </c>
      <c r="D125" s="19">
        <f>+C125/$C$125*100</f>
        <v>100</v>
      </c>
      <c r="E125" s="19">
        <v>51609.77800000001</v>
      </c>
    </row>
    <row r="126" spans="1:5" ht="32.25" customHeight="1">
      <c r="A126" s="122" t="s">
        <v>14</v>
      </c>
      <c r="B126" s="122"/>
      <c r="C126" s="122"/>
      <c r="D126" s="122"/>
      <c r="E126" s="122"/>
    </row>
    <row r="127" spans="1:5" ht="29.25" customHeight="1">
      <c r="A127" s="120" t="s">
        <v>231</v>
      </c>
      <c r="B127" s="120"/>
      <c r="C127" s="120"/>
      <c r="D127" s="120"/>
      <c r="E127" s="120"/>
    </row>
    <row r="128" spans="1:5" ht="18.75" customHeight="1">
      <c r="A128" s="120" t="s">
        <v>232</v>
      </c>
      <c r="B128" s="120"/>
      <c r="C128" s="120"/>
      <c r="D128" s="120"/>
      <c r="E128" s="120"/>
    </row>
    <row r="129" spans="1:5" ht="19.5" customHeight="1">
      <c r="A129" s="120" t="s">
        <v>88</v>
      </c>
      <c r="B129" s="120"/>
      <c r="C129" s="120"/>
      <c r="D129" s="120"/>
      <c r="E129" s="120"/>
    </row>
    <row r="130" spans="1:5" ht="15">
      <c r="A130" s="120" t="s">
        <v>208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129:E129"/>
    <mergeCell ref="A128:E128"/>
    <mergeCell ref="A102:E102"/>
    <mergeCell ref="A62:E62"/>
    <mergeCell ref="A103:E103"/>
    <mergeCell ref="A60:E60"/>
    <mergeCell ref="A35:E35"/>
    <mergeCell ref="A126:E126"/>
    <mergeCell ref="A63:E63"/>
    <mergeCell ref="A61:E61"/>
    <mergeCell ref="A127:E127"/>
    <mergeCell ref="A31:E31"/>
    <mergeCell ref="A59:E59"/>
    <mergeCell ref="A34:E34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G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764.76</v>
      </c>
      <c r="C7" s="29">
        <f aca="true" t="shared" si="0" ref="C7:C13">+B7/$B$13*100</f>
        <v>10.646293613908284</v>
      </c>
      <c r="D7" s="29">
        <v>547.78</v>
      </c>
    </row>
    <row r="8" spans="1:4" ht="16.5" customHeight="1">
      <c r="A8" s="4" t="s">
        <v>51</v>
      </c>
      <c r="B8" s="29">
        <v>1393.535</v>
      </c>
      <c r="C8" s="29">
        <f t="shared" si="0"/>
        <v>19.399527657379675</v>
      </c>
      <c r="D8" s="29">
        <v>1015.728</v>
      </c>
    </row>
    <row r="9" spans="1:4" ht="16.5" customHeight="1">
      <c r="A9" s="4" t="s">
        <v>52</v>
      </c>
      <c r="B9" s="29">
        <v>1658.24</v>
      </c>
      <c r="C9" s="29">
        <f t="shared" si="0"/>
        <v>23.08451007156137</v>
      </c>
      <c r="D9" s="29">
        <v>1166.148</v>
      </c>
    </row>
    <row r="10" spans="1:4" ht="16.5" customHeight="1">
      <c r="A10" s="4" t="s">
        <v>53</v>
      </c>
      <c r="B10" s="29">
        <v>2826.86</v>
      </c>
      <c r="C10" s="29">
        <f t="shared" si="0"/>
        <v>39.35297552881005</v>
      </c>
      <c r="D10" s="29">
        <v>1726.534</v>
      </c>
    </row>
    <row r="11" spans="1:4" ht="16.5" customHeight="1">
      <c r="A11" s="4" t="s">
        <v>193</v>
      </c>
      <c r="B11" s="29">
        <f>154.05+25.68</f>
        <v>179.73000000000002</v>
      </c>
      <c r="C11" s="29">
        <f t="shared" si="0"/>
        <v>2.502037699706752</v>
      </c>
      <c r="D11" s="29">
        <v>0</v>
      </c>
    </row>
    <row r="12" spans="1:4" ht="16.5" customHeight="1">
      <c r="A12" s="4" t="s">
        <v>54</v>
      </c>
      <c r="B12" s="29">
        <f>303.58+56.64</f>
        <v>360.21999999999997</v>
      </c>
      <c r="C12" s="29">
        <f t="shared" si="0"/>
        <v>5.0146554286338745</v>
      </c>
      <c r="D12" s="29">
        <v>275.46</v>
      </c>
    </row>
    <row r="13" spans="1:4" ht="15">
      <c r="A13" s="18" t="s">
        <v>48</v>
      </c>
      <c r="B13" s="19">
        <f>SUM(B7:B12)</f>
        <v>7183.345</v>
      </c>
      <c r="C13" s="19">
        <f t="shared" si="0"/>
        <v>100</v>
      </c>
      <c r="D13" s="19">
        <v>4731.650000000001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48322245164.55</v>
      </c>
      <c r="D11" s="71">
        <f>SUM(D12:D15)</f>
        <v>4927798430.91</v>
      </c>
      <c r="E11" s="71">
        <f>SUM(E12:E15)</f>
        <v>11493834274.480001</v>
      </c>
      <c r="F11" s="87">
        <f aca="true" t="shared" si="0" ref="F11:F20">SUM(C11:E11)</f>
        <v>64743877869.94001</v>
      </c>
    </row>
    <row r="12" spans="1:6" s="79" customFormat="1" ht="15">
      <c r="A12" s="88"/>
      <c r="B12" s="89" t="s">
        <v>102</v>
      </c>
      <c r="C12" s="90">
        <v>45552851897.9</v>
      </c>
      <c r="D12" s="90">
        <v>481851923.14</v>
      </c>
      <c r="E12" s="90">
        <v>375041639.6</v>
      </c>
      <c r="F12" s="91">
        <f t="shared" si="0"/>
        <v>46409745460.64</v>
      </c>
    </row>
    <row r="13" spans="1:6" s="79" customFormat="1" ht="15">
      <c r="A13" s="88"/>
      <c r="B13" s="89" t="s">
        <v>103</v>
      </c>
      <c r="C13" s="90">
        <v>4927122.9</v>
      </c>
      <c r="D13" s="90">
        <v>0</v>
      </c>
      <c r="E13" s="90">
        <v>11044066558.94</v>
      </c>
      <c r="F13" s="91">
        <f t="shared" si="0"/>
        <v>11048993681.84</v>
      </c>
    </row>
    <row r="14" spans="1:6" s="79" customFormat="1" ht="15">
      <c r="A14" s="88"/>
      <c r="B14" s="89" t="s">
        <v>104</v>
      </c>
      <c r="C14" s="90">
        <v>320092480.64</v>
      </c>
      <c r="D14" s="90">
        <v>3395479762.63</v>
      </c>
      <c r="E14" s="90">
        <v>7287331.49</v>
      </c>
      <c r="F14" s="91">
        <f t="shared" si="0"/>
        <v>3722859574.7599998</v>
      </c>
    </row>
    <row r="15" spans="1:6" s="79" customFormat="1" ht="15">
      <c r="A15" s="88"/>
      <c r="B15" s="89" t="s">
        <v>105</v>
      </c>
      <c r="C15" s="90">
        <v>2444373663.11</v>
      </c>
      <c r="D15" s="90">
        <v>1050466745.14</v>
      </c>
      <c r="E15" s="90">
        <v>67438744.45</v>
      </c>
      <c r="F15" s="91">
        <f t="shared" si="0"/>
        <v>3562279152.7</v>
      </c>
    </row>
    <row r="16" spans="1:6" ht="15">
      <c r="A16" s="85" t="s">
        <v>106</v>
      </c>
      <c r="B16" s="86" t="s">
        <v>20</v>
      </c>
      <c r="C16" s="71">
        <f>SUM(C17:C23)</f>
        <v>41807214805.909996</v>
      </c>
      <c r="D16" s="71">
        <f>SUM(D17:D23)</f>
        <v>4605226274.14</v>
      </c>
      <c r="E16" s="71">
        <f>SUM(E17:E23)</f>
        <v>12764729177.64</v>
      </c>
      <c r="F16" s="87">
        <f t="shared" si="0"/>
        <v>59177170257.689995</v>
      </c>
    </row>
    <row r="17" spans="1:6" s="79" customFormat="1" ht="15">
      <c r="A17" s="88"/>
      <c r="B17" s="89" t="s">
        <v>107</v>
      </c>
      <c r="C17" s="90">
        <v>26516605481.43</v>
      </c>
      <c r="D17" s="90">
        <v>700482264.44</v>
      </c>
      <c r="E17" s="90">
        <v>177962808.06</v>
      </c>
      <c r="F17" s="91">
        <f t="shared" si="0"/>
        <v>27395050553.93</v>
      </c>
    </row>
    <row r="18" spans="1:6" s="79" customFormat="1" ht="15">
      <c r="A18" s="88"/>
      <c r="B18" s="89" t="s">
        <v>108</v>
      </c>
      <c r="C18" s="90">
        <v>3292444419.98</v>
      </c>
      <c r="D18" s="90">
        <v>1181906796.27</v>
      </c>
      <c r="E18" s="90">
        <v>3344218293.41</v>
      </c>
      <c r="F18" s="91">
        <f t="shared" si="0"/>
        <v>7818569509.66</v>
      </c>
    </row>
    <row r="19" spans="1:6" s="79" customFormat="1" ht="15">
      <c r="A19" s="88"/>
      <c r="B19" s="89" t="s">
        <v>109</v>
      </c>
      <c r="C19" s="90">
        <v>123060611.39</v>
      </c>
      <c r="D19" s="90">
        <v>0</v>
      </c>
      <c r="E19" s="90">
        <v>0</v>
      </c>
      <c r="F19" s="91">
        <f t="shared" si="0"/>
        <v>123060611.39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643211506.94</v>
      </c>
      <c r="D21" s="90">
        <v>0</v>
      </c>
      <c r="E21" s="90">
        <v>9242271116.17</v>
      </c>
      <c r="F21" s="91">
        <f>SUM(C21:E21)</f>
        <v>9885482623.11</v>
      </c>
    </row>
    <row r="22" spans="1:6" s="79" customFormat="1" ht="15">
      <c r="A22" s="88"/>
      <c r="B22" s="89" t="s">
        <v>112</v>
      </c>
      <c r="C22" s="90">
        <v>0</v>
      </c>
      <c r="D22" s="90">
        <v>2626334369.66</v>
      </c>
      <c r="E22" s="90">
        <v>0</v>
      </c>
      <c r="F22" s="91">
        <f>SUM(C22:E22)</f>
        <v>2626334369.66</v>
      </c>
    </row>
    <row r="23" spans="1:6" s="79" customFormat="1" ht="15">
      <c r="A23" s="88"/>
      <c r="B23" s="89" t="s">
        <v>113</v>
      </c>
      <c r="C23" s="90">
        <v>11231892786.17</v>
      </c>
      <c r="D23" s="90">
        <v>96502843.77</v>
      </c>
      <c r="E23" s="90">
        <v>276960</v>
      </c>
      <c r="F23" s="91">
        <f>SUM(C23:E23)</f>
        <v>11328672589.94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6515030358.640007</v>
      </c>
      <c r="D25" s="71">
        <f>+D11-D16</f>
        <v>322572156.7699995</v>
      </c>
      <c r="E25" s="71">
        <f>+E11-E16</f>
        <v>-1270894903.159998</v>
      </c>
      <c r="F25" s="87">
        <f aca="true" t="shared" si="1" ref="F25:F32">SUM(C25:E25)</f>
        <v>5566707612.250009</v>
      </c>
    </row>
    <row r="26" spans="1:6" ht="15">
      <c r="A26" s="85" t="s">
        <v>117</v>
      </c>
      <c r="B26" s="86" t="s">
        <v>118</v>
      </c>
      <c r="C26" s="94">
        <v>1349646144.85</v>
      </c>
      <c r="D26" s="94">
        <v>202435669.61</v>
      </c>
      <c r="E26" s="94">
        <v>0</v>
      </c>
      <c r="F26" s="87">
        <f t="shared" si="1"/>
        <v>1552081814.46</v>
      </c>
    </row>
    <row r="27" spans="1:6" ht="15">
      <c r="A27" s="85" t="s">
        <v>119</v>
      </c>
      <c r="B27" s="86" t="s">
        <v>34</v>
      </c>
      <c r="C27" s="71">
        <f>SUM(C28:C30)</f>
        <v>2696427614.73</v>
      </c>
      <c r="D27" s="71">
        <f>SUM(D28:D30)</f>
        <v>1553572309.5700002</v>
      </c>
      <c r="E27" s="71">
        <f>SUM(E28:E30)</f>
        <v>3652195.17</v>
      </c>
      <c r="F27" s="87">
        <f t="shared" si="1"/>
        <v>4253652119.4700003</v>
      </c>
    </row>
    <row r="28" spans="1:6" s="79" customFormat="1" ht="15">
      <c r="A28" s="88"/>
      <c r="B28" s="89" t="s">
        <v>120</v>
      </c>
      <c r="C28" s="90">
        <v>1520243546.99</v>
      </c>
      <c r="D28" s="90">
        <v>1411967451.43</v>
      </c>
      <c r="E28" s="90">
        <v>3652195.17</v>
      </c>
      <c r="F28" s="91">
        <f t="shared" si="1"/>
        <v>2935863193.59</v>
      </c>
    </row>
    <row r="29" spans="1:6" s="79" customFormat="1" ht="15">
      <c r="A29" s="88"/>
      <c r="B29" s="89" t="s">
        <v>121</v>
      </c>
      <c r="C29" s="90">
        <v>1166692264.42</v>
      </c>
      <c r="D29" s="90">
        <v>88067378.9</v>
      </c>
      <c r="E29" s="90">
        <v>0</v>
      </c>
      <c r="F29" s="91">
        <f t="shared" si="1"/>
        <v>1254759643.3200002</v>
      </c>
    </row>
    <row r="30" spans="1:6" s="79" customFormat="1" ht="15">
      <c r="A30" s="88"/>
      <c r="B30" s="89" t="s">
        <v>122</v>
      </c>
      <c r="C30" s="90">
        <v>9491803.32</v>
      </c>
      <c r="D30" s="90">
        <v>53537479.24</v>
      </c>
      <c r="E30" s="90">
        <v>0</v>
      </c>
      <c r="F30" s="91">
        <f t="shared" si="1"/>
        <v>63029282.56</v>
      </c>
    </row>
    <row r="31" spans="1:6" ht="15">
      <c r="A31" s="85" t="s">
        <v>123</v>
      </c>
      <c r="B31" s="86" t="s">
        <v>124</v>
      </c>
      <c r="C31" s="71">
        <f>+C11+C26</f>
        <v>49671891309.4</v>
      </c>
      <c r="D31" s="71">
        <f>+D11+D26</f>
        <v>5130234100.5199995</v>
      </c>
      <c r="E31" s="71">
        <f>+E11+E26</f>
        <v>11493834274.480001</v>
      </c>
      <c r="F31" s="87">
        <f t="shared" si="1"/>
        <v>66295959684.4</v>
      </c>
    </row>
    <row r="32" spans="1:6" ht="15">
      <c r="A32" s="85" t="s">
        <v>125</v>
      </c>
      <c r="B32" s="86" t="s">
        <v>126</v>
      </c>
      <c r="C32" s="71">
        <f>+C16+C27</f>
        <v>44503642420.64</v>
      </c>
      <c r="D32" s="71">
        <f>+D16+D27</f>
        <v>6158798583.710001</v>
      </c>
      <c r="E32" s="71">
        <f>+E16+E27</f>
        <v>12768381372.81</v>
      </c>
      <c r="F32" s="87">
        <f t="shared" si="1"/>
        <v>63430822377.159996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5168248888.760002</v>
      </c>
      <c r="D35" s="71">
        <f>+D31-D32</f>
        <v>-1028564483.1900015</v>
      </c>
      <c r="E35" s="71">
        <f>+E31-E32</f>
        <v>-1274547098.329998</v>
      </c>
      <c r="F35" s="87">
        <f>SUM(C35:E35)</f>
        <v>2865137307.2400026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1563062355.88</v>
      </c>
      <c r="F37" s="87">
        <f>SUM(C37:E37)</f>
        <v>1563062355.88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5168248888.760002</v>
      </c>
      <c r="D40" s="71">
        <f>+D35-D36</f>
        <v>-1028564483.1900015</v>
      </c>
      <c r="E40" s="71">
        <f>+E35-E37</f>
        <v>-2837609454.209998</v>
      </c>
      <c r="F40" s="87">
        <f aca="true" t="shared" si="2" ref="F40:F65">SUM(C40:E40)</f>
        <v>1302074951.3600025</v>
      </c>
      <c r="I40" s="73"/>
    </row>
    <row r="41" spans="1:9" s="2" customFormat="1" ht="15">
      <c r="A41" s="98" t="s">
        <v>137</v>
      </c>
      <c r="B41" s="86" t="s">
        <v>138</v>
      </c>
      <c r="C41" s="94">
        <v>445117884.49</v>
      </c>
      <c r="D41" s="94">
        <v>1518617394.86</v>
      </c>
      <c r="E41" s="94">
        <v>1278481530.88</v>
      </c>
      <c r="F41" s="87">
        <f t="shared" si="2"/>
        <v>3242216810.23</v>
      </c>
      <c r="I41" s="82"/>
    </row>
    <row r="42" spans="1:9" s="2" customFormat="1" ht="15">
      <c r="A42" s="98" t="s">
        <v>139</v>
      </c>
      <c r="B42" s="86" t="s">
        <v>140</v>
      </c>
      <c r="C42" s="94">
        <v>3267729989.8</v>
      </c>
      <c r="D42" s="94">
        <v>547007002.13</v>
      </c>
      <c r="E42" s="94">
        <v>0</v>
      </c>
      <c r="F42" s="87">
        <f t="shared" si="2"/>
        <v>3814736991.9300003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2345636783.4500017</v>
      </c>
      <c r="D43" s="71">
        <f>D40+D41-D42</f>
        <v>-56954090.46000159</v>
      </c>
      <c r="E43" s="71">
        <f>E40+E41-E42</f>
        <v>-1559127923.329998</v>
      </c>
      <c r="F43" s="87">
        <f t="shared" si="2"/>
        <v>729554769.6600022</v>
      </c>
      <c r="I43" s="73"/>
    </row>
    <row r="44" spans="1:6" ht="15">
      <c r="A44" s="85" t="s">
        <v>143</v>
      </c>
      <c r="B44" s="76" t="s">
        <v>144</v>
      </c>
      <c r="C44" s="74">
        <f>+C45+C56+C66</f>
        <v>9338272903.43</v>
      </c>
      <c r="D44" s="74">
        <f>+D45+D56+D66</f>
        <v>1221990009.03</v>
      </c>
      <c r="E44" s="74">
        <f>+E45+E56+E66</f>
        <v>1958832874.99</v>
      </c>
      <c r="F44" s="99">
        <f t="shared" si="2"/>
        <v>12519095787.45</v>
      </c>
    </row>
    <row r="45" spans="1:6" s="2" customFormat="1" ht="15">
      <c r="A45" s="98"/>
      <c r="B45" s="76" t="s">
        <v>145</v>
      </c>
      <c r="C45" s="74">
        <f>+C46+C47+C48+C49+C55</f>
        <v>551367960.39</v>
      </c>
      <c r="D45" s="74">
        <f>+D46+D47+D48+D49+D55</f>
        <v>332640104.78</v>
      </c>
      <c r="E45" s="74">
        <f>+E46+E47+E48+E49+E55</f>
        <v>0</v>
      </c>
      <c r="F45" s="99">
        <f t="shared" si="2"/>
        <v>884008065.17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79569710.37</v>
      </c>
      <c r="D48" s="80">
        <v>0</v>
      </c>
      <c r="E48" s="80">
        <v>0</v>
      </c>
      <c r="F48" s="103">
        <f t="shared" si="2"/>
        <v>79569710.37</v>
      </c>
    </row>
    <row r="49" spans="1:6" s="2" customFormat="1" ht="15">
      <c r="A49" s="98"/>
      <c r="B49" s="104" t="s">
        <v>149</v>
      </c>
      <c r="C49" s="74">
        <f>SUM(C50:C54)</f>
        <v>471798250.02</v>
      </c>
      <c r="D49" s="74">
        <f>SUM(D50:D54)</f>
        <v>332640104.78</v>
      </c>
      <c r="E49" s="74">
        <f>SUM(E50:E54)</f>
        <v>0</v>
      </c>
      <c r="F49" s="105">
        <f t="shared" si="2"/>
        <v>804438354.8</v>
      </c>
    </row>
    <row r="50" spans="1:6" s="79" customFormat="1" ht="15">
      <c r="A50" s="100"/>
      <c r="B50" s="106" t="s">
        <v>150</v>
      </c>
      <c r="C50" s="80">
        <v>438818138.51</v>
      </c>
      <c r="D50" s="80">
        <v>332640104.78</v>
      </c>
      <c r="E50" s="80">
        <v>0</v>
      </c>
      <c r="F50" s="103">
        <f t="shared" si="2"/>
        <v>771458243.29</v>
      </c>
    </row>
    <row r="51" spans="1:6" s="79" customFormat="1" ht="15">
      <c r="A51" s="100"/>
      <c r="B51" s="106" t="s">
        <v>151</v>
      </c>
      <c r="C51" s="80">
        <v>11111842.2</v>
      </c>
      <c r="D51" s="80">
        <v>0</v>
      </c>
      <c r="E51" s="80">
        <v>0</v>
      </c>
      <c r="F51" s="103">
        <f t="shared" si="2"/>
        <v>11111842.2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21868269.31</v>
      </c>
      <c r="D53" s="80">
        <v>0</v>
      </c>
      <c r="E53" s="80">
        <v>0</v>
      </c>
      <c r="F53" s="103">
        <f t="shared" si="2"/>
        <v>21868269.31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8786904943.04</v>
      </c>
      <c r="D56" s="74">
        <f>SUM(D57:D65)</f>
        <v>889349904.25</v>
      </c>
      <c r="E56" s="74">
        <f>SUM(E57:E65)</f>
        <v>1958832874.99</v>
      </c>
      <c r="F56" s="105">
        <f t="shared" si="2"/>
        <v>11635087722.28</v>
      </c>
    </row>
    <row r="57" spans="1:6" s="79" customFormat="1" ht="15">
      <c r="A57" s="100"/>
      <c r="B57" s="101" t="s">
        <v>157</v>
      </c>
      <c r="C57" s="80">
        <v>985325472.26</v>
      </c>
      <c r="D57" s="80">
        <v>0</v>
      </c>
      <c r="E57" s="80">
        <v>0</v>
      </c>
      <c r="F57" s="102">
        <f t="shared" si="2"/>
        <v>985325472.26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161</v>
      </c>
      <c r="C61" s="80">
        <v>506635212.54</v>
      </c>
      <c r="D61" s="80">
        <v>0</v>
      </c>
      <c r="E61" s="80">
        <v>0</v>
      </c>
      <c r="F61" s="102">
        <f t="shared" si="2"/>
        <v>506635212.54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7251912160.2</v>
      </c>
      <c r="D63" s="80">
        <v>889349904.25</v>
      </c>
      <c r="E63" s="80">
        <v>1958832874.99</v>
      </c>
      <c r="F63" s="102">
        <f t="shared" si="2"/>
        <v>10100094939.44</v>
      </c>
    </row>
    <row r="64" spans="1:6" s="79" customFormat="1" ht="15">
      <c r="A64" s="100"/>
      <c r="B64" s="101" t="s">
        <v>164</v>
      </c>
      <c r="C64" s="80">
        <v>43032098.04</v>
      </c>
      <c r="D64" s="80">
        <v>0</v>
      </c>
      <c r="E64" s="80">
        <v>0</v>
      </c>
      <c r="F64" s="102">
        <f t="shared" si="2"/>
        <v>43032098.04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11683909686.880001</v>
      </c>
      <c r="D67" s="74">
        <f>+D68+D78+D87</f>
        <v>1165035918.57</v>
      </c>
      <c r="E67" s="74">
        <f>+E68+E78+E87</f>
        <v>399704951.66</v>
      </c>
      <c r="F67" s="99">
        <f t="shared" si="3"/>
        <v>13248650557.11</v>
      </c>
    </row>
    <row r="68" spans="1:6" ht="15">
      <c r="A68" s="107"/>
      <c r="B68" s="76" t="s">
        <v>122</v>
      </c>
      <c r="C68" s="75">
        <f>+C69+C70+C71+C72+C77</f>
        <v>10371474813</v>
      </c>
      <c r="D68" s="75">
        <f>+D69+D70+D71+D72+D77</f>
        <v>1165035918.57</v>
      </c>
      <c r="E68" s="75">
        <f>+E69+E70+E71+E72+E77</f>
        <v>399704951.66</v>
      </c>
      <c r="F68" s="99">
        <f t="shared" si="3"/>
        <v>11936215683.23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10371474813</v>
      </c>
      <c r="D72" s="75">
        <f>SUM(D73:D76)</f>
        <v>1165035918.57</v>
      </c>
      <c r="E72" s="75">
        <f>SUM(E73:E76)</f>
        <v>399704951.66</v>
      </c>
      <c r="F72" s="105">
        <f t="shared" si="3"/>
        <v>11936215683.23</v>
      </c>
    </row>
    <row r="73" spans="1:6" s="79" customFormat="1" ht="15">
      <c r="A73" s="108"/>
      <c r="B73" s="106" t="s">
        <v>173</v>
      </c>
      <c r="C73" s="81">
        <v>10324596273.24</v>
      </c>
      <c r="D73" s="81">
        <v>1156048656.12</v>
      </c>
      <c r="E73" s="81">
        <v>399704951.66</v>
      </c>
      <c r="F73" s="103">
        <f t="shared" si="3"/>
        <v>11880349881.02</v>
      </c>
    </row>
    <row r="74" spans="1:6" s="79" customFormat="1" ht="15">
      <c r="A74" s="108"/>
      <c r="B74" s="106" t="s">
        <v>174</v>
      </c>
      <c r="C74" s="81">
        <v>20900000</v>
      </c>
      <c r="D74" s="81">
        <v>0</v>
      </c>
      <c r="E74" s="81">
        <v>0</v>
      </c>
      <c r="F74" s="103">
        <f t="shared" si="3"/>
        <v>20900000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25978539.76</v>
      </c>
      <c r="D76" s="81">
        <v>8987262.45</v>
      </c>
      <c r="E76" s="81">
        <v>0</v>
      </c>
      <c r="F76" s="103">
        <f t="shared" si="3"/>
        <v>34965802.21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1312434873.88</v>
      </c>
      <c r="D78" s="75">
        <f>SUM(D79:D86)</f>
        <v>0</v>
      </c>
      <c r="E78" s="75">
        <f>SUM(E79:E86)</f>
        <v>0</v>
      </c>
      <c r="F78" s="105">
        <f t="shared" si="3"/>
        <v>1312434873.88</v>
      </c>
    </row>
    <row r="79" spans="1:6" s="79" customFormat="1" ht="15">
      <c r="A79" s="108"/>
      <c r="B79" s="101" t="s">
        <v>179</v>
      </c>
      <c r="C79" s="81">
        <v>985325472.26</v>
      </c>
      <c r="D79" s="81">
        <v>0</v>
      </c>
      <c r="E79" s="81">
        <v>0</v>
      </c>
      <c r="F79" s="103">
        <f t="shared" si="3"/>
        <v>985325472.26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41369535.22</v>
      </c>
      <c r="D83" s="81">
        <v>0</v>
      </c>
      <c r="E83" s="81">
        <v>0</v>
      </c>
      <c r="F83" s="103">
        <f t="shared" si="3"/>
        <v>41369535.22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285739866.4</v>
      </c>
      <c r="D85" s="81">
        <v>0</v>
      </c>
      <c r="E85" s="81">
        <v>0</v>
      </c>
      <c r="F85" s="103">
        <f t="shared" si="3"/>
        <v>285739866.4</v>
      </c>
    </row>
    <row r="86" spans="1:6" s="79" customFormat="1" ht="15" hidden="1">
      <c r="A86" s="108"/>
      <c r="B86" s="101" t="s">
        <v>186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210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212</v>
      </c>
      <c r="B89" s="76" t="s">
        <v>211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214</v>
      </c>
      <c r="B90" s="112" t="s">
        <v>213</v>
      </c>
      <c r="C90" s="113">
        <f>+C44-C67+C88-C89</f>
        <v>-2345636783.450001</v>
      </c>
      <c r="D90" s="113">
        <f>+D44-D67+D88-D89</f>
        <v>56954090.46000004</v>
      </c>
      <c r="E90" s="113">
        <f>+E44-E67+E88-E89</f>
        <v>1559127923.33</v>
      </c>
      <c r="F90" s="114">
        <f>SUM(C90:E90)</f>
        <v>-729554769.6600008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0</v>
      </c>
      <c r="D93" s="77">
        <f>D43+D90</f>
        <v>-1.5497207641601562E-06</v>
      </c>
      <c r="E93" s="77">
        <f>E43+E90</f>
        <v>1.9073486328125E-06</v>
      </c>
      <c r="F93" s="77">
        <f>SUM(C93:E93)</f>
        <v>3.5762786865234375E-07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2017-05-29T16:35:01Z</dcterms:modified>
  <cp:category/>
  <cp:version/>
  <cp:contentType/>
  <cp:contentStatus/>
</cp:coreProperties>
</file>